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ОО-2 за 2022" sheetId="2" r:id="rId1"/>
    <sheet name="Лист1" sheetId="1" r:id="rId2"/>
  </sheets>
  <definedNames>
    <definedName name="_xlnm.Print_Titles" localSheetId="0">'ОО-2 за 2022'!$A:$A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23" i="2" l="1"/>
  <c r="AP23" i="2"/>
  <c r="AO23" i="2"/>
  <c r="AN23" i="2"/>
  <c r="AM23" i="2"/>
  <c r="AL23" i="2"/>
  <c r="AK23" i="2"/>
  <c r="AJ23" i="2"/>
  <c r="AI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N23" i="2"/>
  <c r="M23" i="2"/>
  <c r="L23" i="2"/>
  <c r="K23" i="2"/>
  <c r="J23" i="2"/>
  <c r="I23" i="2"/>
  <c r="H23" i="2"/>
  <c r="G23" i="2"/>
  <c r="F23" i="2"/>
  <c r="E23" i="2"/>
  <c r="D23" i="2"/>
  <c r="C23" i="2" s="1"/>
  <c r="AH22" i="2"/>
  <c r="O22" i="2"/>
  <c r="B22" i="2" s="1"/>
  <c r="C22" i="2"/>
  <c r="AH21" i="2"/>
  <c r="O21" i="2"/>
  <c r="B21" i="2" s="1"/>
  <c r="C21" i="2"/>
  <c r="AH20" i="2"/>
  <c r="O20" i="2"/>
  <c r="B20" i="2" s="1"/>
  <c r="C20" i="2"/>
  <c r="AH19" i="2"/>
  <c r="O19" i="2"/>
  <c r="B19" i="2" s="1"/>
  <c r="C19" i="2"/>
  <c r="AH18" i="2"/>
  <c r="O18" i="2"/>
  <c r="C18" i="2"/>
  <c r="B18" i="2"/>
  <c r="AH17" i="2"/>
  <c r="O17" i="2"/>
  <c r="B17" i="2" s="1"/>
  <c r="C17" i="2"/>
  <c r="AH16" i="2"/>
  <c r="O16" i="2"/>
  <c r="B16" i="2" s="1"/>
  <c r="C16" i="2"/>
  <c r="AH15" i="2"/>
  <c r="O15" i="2"/>
  <c r="B15" i="2" s="1"/>
  <c r="C15" i="2"/>
  <c r="AH14" i="2"/>
  <c r="O14" i="2"/>
  <c r="B14" i="2" s="1"/>
  <c r="C14" i="2"/>
  <c r="AH13" i="2"/>
  <c r="O13" i="2"/>
  <c r="B13" i="2" s="1"/>
  <c r="C13" i="2"/>
  <c r="AH12" i="2"/>
  <c r="O12" i="2"/>
  <c r="B12" i="2" s="1"/>
  <c r="C12" i="2"/>
  <c r="AH11" i="2"/>
  <c r="O11" i="2"/>
  <c r="B11" i="2" s="1"/>
  <c r="C11" i="2"/>
  <c r="AH10" i="2"/>
  <c r="O10" i="2"/>
  <c r="B10" i="2" s="1"/>
  <c r="C10" i="2"/>
  <c r="AH9" i="2"/>
  <c r="AH23" i="2" s="1"/>
  <c r="O9" i="2"/>
  <c r="O23" i="2" s="1"/>
  <c r="C9" i="2"/>
  <c r="AB4" i="2"/>
  <c r="AA4" i="2"/>
  <c r="Z4" i="2"/>
  <c r="Y4" i="2"/>
  <c r="X4" i="2"/>
  <c r="W4" i="2"/>
  <c r="V4" i="2"/>
  <c r="U4" i="2"/>
  <c r="T4" i="2"/>
  <c r="S4" i="2"/>
  <c r="R4" i="2"/>
  <c r="Q4" i="2"/>
  <c r="G4" i="2"/>
  <c r="H4" i="2" s="1"/>
  <c r="F4" i="2"/>
  <c r="K4" i="2" s="1"/>
  <c r="E4" i="2"/>
  <c r="D4" i="2"/>
  <c r="B9" i="2" l="1"/>
  <c r="C4" i="2"/>
  <c r="B4" i="2" s="1"/>
  <c r="O4" i="2"/>
  <c r="H26" i="2"/>
  <c r="B23" i="2"/>
  <c r="C26" i="2" s="1"/>
  <c r="E26" i="2" l="1"/>
</calcChain>
</file>

<file path=xl/sharedStrings.xml><?xml version="1.0" encoding="utf-8"?>
<sst xmlns="http://schemas.openxmlformats.org/spreadsheetml/2006/main" count="76" uniqueCount="42">
  <si>
    <t>ОО2 на 01.01.2023</t>
  </si>
  <si>
    <t>Раздел 1</t>
  </si>
  <si>
    <t>объем средств, всего</t>
  </si>
  <si>
    <t>региональный</t>
  </si>
  <si>
    <t>местный</t>
  </si>
  <si>
    <t>ВНЕБЮДЖ.СР.</t>
  </si>
  <si>
    <t>из них род.плата</t>
  </si>
  <si>
    <t>ост-к на начало</t>
  </si>
  <si>
    <t>ост-к на конец</t>
  </si>
  <si>
    <t>мест</t>
  </si>
  <si>
    <t>объем ср-в р.3,1</t>
  </si>
  <si>
    <t>263+266</t>
  </si>
  <si>
    <t>Аксеновская СОШ</t>
  </si>
  <si>
    <t>Ашеванская ООШ</t>
  </si>
  <si>
    <t>Бтебендя СОШ</t>
  </si>
  <si>
    <t>Загваздино СОШ</t>
  </si>
  <si>
    <t>Кайлы ООШ</t>
  </si>
  <si>
    <t>Никольск ООШ</t>
  </si>
  <si>
    <t>Мбича СОШ</t>
  </si>
  <si>
    <t>Орехово СОШ</t>
  </si>
  <si>
    <t>Паново СОШ</t>
  </si>
  <si>
    <t>Слободчики ООШ</t>
  </si>
  <si>
    <t>Ярково ООШ</t>
  </si>
  <si>
    <t>Лицей</t>
  </si>
  <si>
    <t>Бтава</t>
  </si>
  <si>
    <t>Скородум</t>
  </si>
  <si>
    <t>Расходы, всего</t>
  </si>
  <si>
    <t>в тч. 211+213</t>
  </si>
  <si>
    <t>оплата услуг, всего</t>
  </si>
  <si>
    <t>226, 227</t>
  </si>
  <si>
    <t>НФА, всего</t>
  </si>
  <si>
    <t>Раздел 2</t>
  </si>
  <si>
    <t>ФБ</t>
  </si>
  <si>
    <t>ОБ</t>
  </si>
  <si>
    <t>МБ</t>
  </si>
  <si>
    <t>всего</t>
  </si>
  <si>
    <t>ВБ</t>
  </si>
  <si>
    <t>расходы по зп берем из исполнения!!! Остатки по лицевым не учитывать на след год, т.к. показали за 2022. Расходы по интернету должны совпадать с расх.суб1</t>
  </si>
  <si>
    <t>в тыс. руб</t>
  </si>
  <si>
    <t>в т.ч. Бюджетных средств-всего</t>
  </si>
  <si>
    <t>в т.ч. ФБ</t>
  </si>
  <si>
    <t>Информация о поступлении финансовых и материальных средств по итогам финансового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</si>
</sst>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i/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0" fontId="4" fillId="0" borderId="0" xfId="1" applyFont="1"/>
    <xf numFmtId="0" fontId="3" fillId="0" borderId="0" xfId="1"/>
    <xf numFmtId="0" fontId="3" fillId="0" borderId="1" xfId="1" applyBorder="1"/>
    <xf numFmtId="0" fontId="3" fillId="0" borderId="1" xfId="1" applyBorder="1" applyAlignment="1">
      <alignment wrapText="1"/>
    </xf>
    <xf numFmtId="0" fontId="3" fillId="0" borderId="1" xfId="1" applyBorder="1" applyAlignment="1">
      <alignment horizontal="center" wrapText="1"/>
    </xf>
    <xf numFmtId="0" fontId="4" fillId="0" borderId="1" xfId="1" applyFont="1" applyBorder="1"/>
    <xf numFmtId="0" fontId="5" fillId="2" borderId="1" xfId="1" applyFont="1" applyFill="1" applyBorder="1" applyAlignment="1">
      <alignment wrapText="1"/>
    </xf>
    <xf numFmtId="0" fontId="4" fillId="0" borderId="1" xfId="1" applyFont="1" applyBorder="1" applyAlignment="1">
      <alignment wrapText="1"/>
    </xf>
    <xf numFmtId="0" fontId="4" fillId="0" borderId="1" xfId="1" applyFont="1" applyFill="1" applyBorder="1" applyAlignment="1">
      <alignment wrapText="1"/>
    </xf>
    <xf numFmtId="0" fontId="3" fillId="0" borderId="0" xfId="1" applyBorder="1"/>
    <xf numFmtId="0" fontId="6" fillId="0" borderId="1" xfId="1" applyFont="1" applyBorder="1"/>
    <xf numFmtId="0" fontId="7" fillId="0" borderId="1" xfId="1" applyFont="1" applyBorder="1"/>
    <xf numFmtId="164" fontId="7" fillId="0" borderId="1" xfId="1" applyNumberFormat="1" applyFont="1" applyBorder="1"/>
    <xf numFmtId="164" fontId="8" fillId="2" borderId="1" xfId="1" applyNumberFormat="1" applyFont="1" applyFill="1" applyBorder="1"/>
    <xf numFmtId="0" fontId="7" fillId="0" borderId="0" xfId="1" applyFont="1"/>
    <xf numFmtId="0" fontId="7" fillId="0" borderId="0" xfId="1" applyFont="1" applyBorder="1"/>
    <xf numFmtId="0" fontId="6" fillId="0" borderId="0" xfId="1" applyFont="1"/>
    <xf numFmtId="0" fontId="9" fillId="0" borderId="1" xfId="1" applyFont="1" applyBorder="1"/>
    <xf numFmtId="0" fontId="7" fillId="0" borderId="2" xfId="1" applyFont="1" applyBorder="1"/>
    <xf numFmtId="0" fontId="7" fillId="0" borderId="2" xfId="1" applyFont="1" applyFill="1" applyBorder="1"/>
    <xf numFmtId="164" fontId="7" fillId="0" borderId="2" xfId="1" applyNumberFormat="1" applyFont="1" applyFill="1" applyBorder="1"/>
    <xf numFmtId="0" fontId="7" fillId="0" borderId="1" xfId="1" applyFont="1" applyBorder="1" applyAlignment="1">
      <alignment wrapText="1"/>
    </xf>
    <xf numFmtId="0" fontId="9" fillId="0" borderId="5" xfId="1" applyFont="1" applyBorder="1" applyAlignment="1">
      <alignment horizontal="center" wrapText="1"/>
    </xf>
    <xf numFmtId="0" fontId="3" fillId="0" borderId="3" xfId="1" applyBorder="1"/>
    <xf numFmtId="0" fontId="9" fillId="0" borderId="3" xfId="1" applyFont="1" applyBorder="1" applyAlignment="1"/>
    <xf numFmtId="0" fontId="9" fillId="0" borderId="5" xfId="1" applyFont="1" applyBorder="1" applyAlignment="1"/>
    <xf numFmtId="0" fontId="7" fillId="0" borderId="6" xfId="1" applyFont="1" applyFill="1" applyBorder="1"/>
    <xf numFmtId="0" fontId="7" fillId="0" borderId="1" xfId="1" applyFont="1" applyFill="1" applyBorder="1"/>
    <xf numFmtId="0" fontId="6" fillId="0" borderId="3" xfId="1" applyFont="1" applyBorder="1"/>
    <xf numFmtId="164" fontId="9" fillId="0" borderId="1" xfId="1" applyNumberFormat="1" applyFont="1" applyBorder="1" applyAlignment="1">
      <alignment wrapText="1"/>
    </xf>
    <xf numFmtId="0" fontId="9" fillId="0" borderId="1" xfId="1" applyFont="1" applyBorder="1" applyAlignment="1">
      <alignment wrapText="1"/>
    </xf>
    <xf numFmtId="164" fontId="7" fillId="0" borderId="1" xfId="1" applyNumberFormat="1" applyFont="1" applyBorder="1" applyAlignment="1">
      <alignment wrapText="1"/>
    </xf>
    <xf numFmtId="164" fontId="9" fillId="0" borderId="1" xfId="1" applyNumberFormat="1" applyFont="1" applyFill="1" applyBorder="1" applyAlignment="1">
      <alignment wrapText="1"/>
    </xf>
    <xf numFmtId="0" fontId="7" fillId="0" borderId="1" xfId="1" applyFont="1" applyFill="1" applyBorder="1" applyAlignment="1">
      <alignment wrapText="1"/>
    </xf>
    <xf numFmtId="0" fontId="10" fillId="0" borderId="3" xfId="1" applyFont="1" applyBorder="1"/>
    <xf numFmtId="164" fontId="9" fillId="0" borderId="1" xfId="1" applyNumberFormat="1" applyFont="1" applyBorder="1"/>
    <xf numFmtId="0" fontId="10" fillId="0" borderId="0" xfId="1" applyFont="1"/>
    <xf numFmtId="0" fontId="3" fillId="0" borderId="1" xfId="1" applyFill="1" applyBorder="1"/>
    <xf numFmtId="0" fontId="3" fillId="0" borderId="0" xfId="1" applyBorder="1" applyAlignment="1">
      <alignment wrapText="1"/>
    </xf>
    <xf numFmtId="164" fontId="3" fillId="0" borderId="0" xfId="1" applyNumberFormat="1" applyBorder="1"/>
    <xf numFmtId="164" fontId="3" fillId="0" borderId="0" xfId="1" applyNumberFormat="1" applyBorder="1" applyAlignment="1">
      <alignment wrapText="1"/>
    </xf>
    <xf numFmtId="0" fontId="11" fillId="0" borderId="0" xfId="1" applyFont="1" applyBorder="1"/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7" fillId="0" borderId="3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3" xfId="1" applyFont="1" applyBorder="1" applyAlignment="1">
      <alignment horizontal="center" wrapText="1"/>
    </xf>
    <xf numFmtId="0" fontId="7" fillId="0" borderId="4" xfId="1" applyFont="1" applyBorder="1" applyAlignment="1">
      <alignment horizontal="center" wrapText="1"/>
    </xf>
    <xf numFmtId="0" fontId="7" fillId="0" borderId="5" xfId="1" applyFont="1" applyBorder="1" applyAlignment="1">
      <alignment horizontal="center" wrapText="1"/>
    </xf>
    <xf numFmtId="0" fontId="9" fillId="0" borderId="3" xfId="1" applyFont="1" applyBorder="1" applyAlignment="1">
      <alignment horizontal="center" wrapText="1"/>
    </xf>
    <xf numFmtId="0" fontId="9" fillId="0" borderId="5" xfId="1" applyFont="1" applyBorder="1" applyAlignment="1">
      <alignment horizontal="center" wrapText="1"/>
    </xf>
    <xf numFmtId="0" fontId="7" fillId="0" borderId="1" xfId="1" applyFont="1" applyBorder="1" applyAlignment="1">
      <alignment horizontal="center" wrapText="1"/>
    </xf>
    <xf numFmtId="0" fontId="4" fillId="3" borderId="0" xfId="1" applyFont="1" applyFill="1" applyAlignment="1"/>
    <xf numFmtId="0" fontId="1" fillId="0" borderId="0" xfId="1" applyFont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33"/>
  <sheetViews>
    <sheetView tabSelected="1" zoomScaleNormal="100" zoomScaleSheetLayoutView="70" workbookViewId="0">
      <pane xSplit="1" topLeftCell="B1" activePane="topRight" state="frozen"/>
      <selection pane="topRight" activeCell="C33" sqref="C33"/>
    </sheetView>
  </sheetViews>
  <sheetFormatPr defaultColWidth="8.85546875" defaultRowHeight="15" x14ac:dyDescent="0.25"/>
  <cols>
    <col min="1" max="1" width="20.7109375" style="2" customWidth="1"/>
    <col min="2" max="2" width="10.28515625" style="2" customWidth="1"/>
    <col min="3" max="3" width="11.28515625" style="2" customWidth="1"/>
    <col min="4" max="4" width="10.28515625" style="2" customWidth="1"/>
    <col min="5" max="5" width="11.140625" style="2" customWidth="1"/>
    <col min="6" max="6" width="10.140625" style="2" customWidth="1"/>
    <col min="7" max="8" width="9.42578125" style="2" customWidth="1"/>
    <col min="9" max="9" width="0.140625" style="2" customWidth="1"/>
    <col min="10" max="10" width="9.28515625" style="2" hidden="1" customWidth="1"/>
    <col min="11" max="12" width="9.7109375" style="2" hidden="1" customWidth="1"/>
    <col min="13" max="13" width="9.7109375" style="2" customWidth="1"/>
    <col min="14" max="14" width="0.28515625" style="2" hidden="1" customWidth="1"/>
    <col min="15" max="15" width="10.140625" style="2" hidden="1" customWidth="1"/>
    <col min="16" max="16" width="8.85546875" style="2" hidden="1" customWidth="1"/>
    <col min="17" max="17" width="10.85546875" style="2" hidden="1" customWidth="1"/>
    <col min="18" max="18" width="8.140625" style="2" hidden="1" customWidth="1"/>
    <col min="19" max="19" width="10.5703125" style="2" hidden="1" customWidth="1"/>
    <col min="20" max="21" width="9.28515625" style="2" hidden="1" customWidth="1"/>
    <col min="22" max="22" width="10" style="2" hidden="1" customWidth="1"/>
    <col min="23" max="24" width="9.28515625" style="2" hidden="1" customWidth="1"/>
    <col min="25" max="25" width="7" style="2" hidden="1" customWidth="1"/>
    <col min="26" max="28" width="8.85546875" style="2" hidden="1" customWidth="1"/>
    <col min="29" max="29" width="0.140625" style="2" customWidth="1"/>
    <col min="30" max="30" width="8.85546875" style="2" hidden="1" customWidth="1"/>
    <col min="31" max="31" width="3.28515625" style="2" hidden="1" customWidth="1"/>
    <col min="32" max="33" width="8.85546875" style="2" hidden="1" customWidth="1"/>
    <col min="34" max="34" width="12" style="2" hidden="1" customWidth="1"/>
    <col min="35" max="35" width="0" style="2" hidden="1" customWidth="1"/>
    <col min="36" max="36" width="8.85546875" style="2" hidden="1" customWidth="1"/>
    <col min="37" max="37" width="10.28515625" style="2" hidden="1" customWidth="1"/>
    <col min="38" max="38" width="10.140625" style="2" hidden="1" customWidth="1"/>
    <col min="39" max="40" width="10.140625" style="2" customWidth="1"/>
    <col min="41" max="16384" width="8.85546875" style="2"/>
  </cols>
  <sheetData>
    <row r="1" spans="1:43" x14ac:dyDescent="0.25">
      <c r="A1" s="54" t="s">
        <v>41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43" x14ac:dyDescent="0.25">
      <c r="A2" s="1" t="s">
        <v>0</v>
      </c>
      <c r="B2" s="53" t="s">
        <v>38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</row>
    <row r="3" spans="1:43" ht="71.45" customHeight="1" x14ac:dyDescent="0.25">
      <c r="A3" s="3" t="s">
        <v>1</v>
      </c>
      <c r="B3" s="4" t="s">
        <v>2</v>
      </c>
      <c r="C3" s="43" t="s">
        <v>39</v>
      </c>
      <c r="D3" s="44" t="s">
        <v>40</v>
      </c>
      <c r="E3" s="4" t="s">
        <v>3</v>
      </c>
      <c r="F3" s="3" t="s">
        <v>4</v>
      </c>
      <c r="G3" s="4" t="s">
        <v>5</v>
      </c>
      <c r="H3" s="4" t="s">
        <v>6</v>
      </c>
      <c r="I3" s="5" t="s">
        <v>7</v>
      </c>
      <c r="J3" s="5" t="s">
        <v>8</v>
      </c>
      <c r="K3" s="6" t="s">
        <v>9</v>
      </c>
      <c r="L3" s="6"/>
      <c r="M3" s="6"/>
      <c r="N3" s="6"/>
      <c r="O3" s="7" t="s">
        <v>10</v>
      </c>
      <c r="Q3" s="6">
        <v>211</v>
      </c>
      <c r="R3" s="8">
        <v>212</v>
      </c>
      <c r="S3" s="8">
        <v>213</v>
      </c>
      <c r="T3" s="8">
        <v>221</v>
      </c>
      <c r="U3" s="8">
        <v>222</v>
      </c>
      <c r="V3" s="8">
        <v>223</v>
      </c>
      <c r="W3" s="8">
        <v>225</v>
      </c>
      <c r="X3" s="9">
        <v>226</v>
      </c>
      <c r="Y3" s="9" t="s">
        <v>11</v>
      </c>
      <c r="Z3" s="9">
        <v>290</v>
      </c>
      <c r="AA3" s="6">
        <v>310</v>
      </c>
      <c r="AB3" s="9">
        <v>340</v>
      </c>
      <c r="AF3" s="4"/>
      <c r="AG3" s="4"/>
      <c r="AH3" s="3"/>
      <c r="AI3" s="3"/>
      <c r="AJ3" s="3"/>
      <c r="AK3" s="3"/>
      <c r="AL3" s="3"/>
      <c r="AM3" s="10"/>
      <c r="AN3" s="10"/>
    </row>
    <row r="4" spans="1:43" s="17" customFormat="1" ht="22.15" customHeight="1" x14ac:dyDescent="0.3">
      <c r="A4" s="11" t="s">
        <v>13</v>
      </c>
      <c r="B4" s="12">
        <f t="shared" ref="B4" si="0">C4+G4</f>
        <v>10074.599999999999</v>
      </c>
      <c r="C4" s="12">
        <f t="shared" ref="C4" si="1">D4+E4+F4</f>
        <v>9992.7999999999993</v>
      </c>
      <c r="D4" s="13">
        <f>W10+AA10+AJ10+AN10+D10+I10</f>
        <v>921.2</v>
      </c>
      <c r="E4" s="12">
        <f>E10+G10+J10+Q10+S10+U10+X10+AB10+AE10+AK10+AO10+M10</f>
        <v>7525.4</v>
      </c>
      <c r="F4" s="13">
        <f>F10+H10+K10+R10+T10+V10+Y10+AC10+AF10+AL10+AP10+AG10+N10</f>
        <v>1546.1999999999998</v>
      </c>
      <c r="G4" s="12">
        <f>AQ10+Z10+AD10+AM10</f>
        <v>81.8</v>
      </c>
      <c r="H4" s="12">
        <f t="shared" ref="H4" si="2">G4</f>
        <v>81.8</v>
      </c>
      <c r="I4" s="12">
        <v>0.8</v>
      </c>
      <c r="J4" s="12">
        <v>36.6</v>
      </c>
      <c r="K4" s="12">
        <f t="shared" ref="K4" si="3">J4-I4+F4</f>
        <v>1581.9999999999998</v>
      </c>
      <c r="L4" s="12"/>
      <c r="M4" s="12"/>
      <c r="N4" s="12"/>
      <c r="O4" s="14">
        <f>B10+AH10-I4+J4</f>
        <v>10110.400000000001</v>
      </c>
      <c r="P4" s="15"/>
      <c r="Q4" s="12">
        <f>E10+F10+D10</f>
        <v>6437.2</v>
      </c>
      <c r="R4" s="12">
        <f>G10+H10</f>
        <v>0</v>
      </c>
      <c r="S4" s="12">
        <f>J10+K10+I10</f>
        <v>1988.3</v>
      </c>
      <c r="T4" s="12">
        <f>Q10+R10</f>
        <v>8</v>
      </c>
      <c r="U4" s="12">
        <f>S10+T10</f>
        <v>9</v>
      </c>
      <c r="V4" s="12">
        <f>U10+V10</f>
        <v>230.1</v>
      </c>
      <c r="W4" s="12">
        <f>W10+X10+Z10+Y10</f>
        <v>102.9</v>
      </c>
      <c r="X4" s="12">
        <f>AB10+AC10+AA10+AD10</f>
        <v>156.19999999999999</v>
      </c>
      <c r="Y4" s="12">
        <f>AG10+M10+N10</f>
        <v>10.4</v>
      </c>
      <c r="Z4" s="12">
        <f>AE10+AF10</f>
        <v>10.199999999999999</v>
      </c>
      <c r="AA4" s="12">
        <f>AK10+AL10+AJ10+AM10</f>
        <v>330.6</v>
      </c>
      <c r="AB4" s="12">
        <f>AO10+AP10+AQ10+AN10</f>
        <v>791.7</v>
      </c>
      <c r="AC4" s="15"/>
      <c r="AD4" s="15"/>
      <c r="AE4" s="15"/>
      <c r="AF4" s="15"/>
      <c r="AG4" s="15"/>
      <c r="AH4" s="12"/>
      <c r="AI4" s="12"/>
      <c r="AJ4" s="12"/>
      <c r="AK4" s="12"/>
      <c r="AL4" s="12"/>
      <c r="AM4" s="16"/>
      <c r="AN4" s="16"/>
      <c r="AO4" s="15"/>
      <c r="AP4" s="15"/>
      <c r="AQ4" s="15"/>
    </row>
    <row r="5" spans="1:43" ht="17.25" x14ac:dyDescent="0.3">
      <c r="B5" s="19"/>
      <c r="C5" s="19"/>
      <c r="D5" s="19"/>
      <c r="E5" s="20"/>
      <c r="F5" s="20"/>
      <c r="G5" s="20"/>
      <c r="H5" s="21"/>
      <c r="I5" s="21"/>
      <c r="J5" s="19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43" ht="0.6" customHeight="1" x14ac:dyDescent="0.3">
      <c r="B6" s="12"/>
      <c r="C6" s="12"/>
      <c r="D6" s="12"/>
      <c r="E6" s="12"/>
      <c r="F6" s="12"/>
      <c r="G6" s="12"/>
      <c r="H6" s="12"/>
      <c r="I6" s="1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12"/>
      <c r="AF6" s="12"/>
      <c r="AG6" s="12"/>
      <c r="AH6" s="22"/>
      <c r="AI6" s="22"/>
      <c r="AJ6" s="22"/>
      <c r="AK6" s="22"/>
      <c r="AL6" s="22"/>
      <c r="AM6" s="22"/>
      <c r="AN6" s="22"/>
      <c r="AO6" s="12"/>
      <c r="AP6" s="12"/>
      <c r="AQ6" s="12"/>
    </row>
    <row r="7" spans="1:43" ht="43.9" hidden="1" customHeight="1" x14ac:dyDescent="0.3">
      <c r="B7" s="22" t="s">
        <v>26</v>
      </c>
      <c r="C7" s="22" t="s">
        <v>27</v>
      </c>
      <c r="D7" s="47">
        <v>211</v>
      </c>
      <c r="E7" s="48"/>
      <c r="F7" s="49"/>
      <c r="G7" s="47">
        <v>212</v>
      </c>
      <c r="H7" s="49"/>
      <c r="I7" s="47">
        <v>213</v>
      </c>
      <c r="J7" s="48"/>
      <c r="K7" s="49"/>
      <c r="L7" s="47">
        <v>266</v>
      </c>
      <c r="M7" s="48"/>
      <c r="N7" s="49"/>
      <c r="O7" s="50" t="s">
        <v>28</v>
      </c>
      <c r="P7" s="51"/>
      <c r="Q7" s="45">
        <v>221</v>
      </c>
      <c r="R7" s="46"/>
      <c r="S7" s="47">
        <v>222</v>
      </c>
      <c r="T7" s="49"/>
      <c r="U7" s="47">
        <v>223</v>
      </c>
      <c r="V7" s="49"/>
      <c r="W7" s="47">
        <v>225</v>
      </c>
      <c r="X7" s="48"/>
      <c r="Y7" s="48"/>
      <c r="Z7" s="49"/>
      <c r="AA7" s="47" t="s">
        <v>29</v>
      </c>
      <c r="AB7" s="48"/>
      <c r="AC7" s="48"/>
      <c r="AD7" s="49"/>
      <c r="AE7" s="50">
        <v>290</v>
      </c>
      <c r="AF7" s="51"/>
      <c r="AG7" s="23">
        <v>263</v>
      </c>
      <c r="AH7" s="52" t="s">
        <v>30</v>
      </c>
      <c r="AI7" s="52"/>
      <c r="AJ7" s="47">
        <v>310</v>
      </c>
      <c r="AK7" s="48"/>
      <c r="AL7" s="48"/>
      <c r="AM7" s="49"/>
      <c r="AN7" s="47">
        <v>340</v>
      </c>
      <c r="AO7" s="48"/>
      <c r="AP7" s="48"/>
      <c r="AQ7" s="49"/>
    </row>
    <row r="8" spans="1:43" ht="17.25" hidden="1" x14ac:dyDescent="0.3">
      <c r="A8" s="24" t="s">
        <v>31</v>
      </c>
      <c r="B8" s="12"/>
      <c r="C8" s="12"/>
      <c r="D8" s="12" t="s">
        <v>32</v>
      </c>
      <c r="E8" s="12" t="s">
        <v>33</v>
      </c>
      <c r="F8" s="12" t="s">
        <v>34</v>
      </c>
      <c r="G8" s="12" t="s">
        <v>33</v>
      </c>
      <c r="H8" s="12" t="s">
        <v>34</v>
      </c>
      <c r="I8" s="12" t="s">
        <v>32</v>
      </c>
      <c r="J8" s="12" t="s">
        <v>33</v>
      </c>
      <c r="K8" s="12" t="s">
        <v>34</v>
      </c>
      <c r="L8" s="12" t="s">
        <v>32</v>
      </c>
      <c r="M8" s="12" t="s">
        <v>33</v>
      </c>
      <c r="N8" s="12" t="s">
        <v>34</v>
      </c>
      <c r="O8" s="25" t="s">
        <v>35</v>
      </c>
      <c r="P8" s="26"/>
      <c r="Q8" s="12" t="s">
        <v>33</v>
      </c>
      <c r="R8" s="12" t="s">
        <v>34</v>
      </c>
      <c r="S8" s="12" t="s">
        <v>33</v>
      </c>
      <c r="T8" s="12" t="s">
        <v>34</v>
      </c>
      <c r="U8" s="12" t="s">
        <v>33</v>
      </c>
      <c r="V8" s="12" t="s">
        <v>34</v>
      </c>
      <c r="W8" s="12" t="s">
        <v>32</v>
      </c>
      <c r="X8" s="12" t="s">
        <v>33</v>
      </c>
      <c r="Y8" s="12" t="s">
        <v>34</v>
      </c>
      <c r="Z8" s="27" t="s">
        <v>36</v>
      </c>
      <c r="AA8" s="12" t="s">
        <v>32</v>
      </c>
      <c r="AB8" s="12" t="s">
        <v>33</v>
      </c>
      <c r="AC8" s="12" t="s">
        <v>34</v>
      </c>
      <c r="AD8" s="12" t="s">
        <v>36</v>
      </c>
      <c r="AE8" s="18" t="s">
        <v>33</v>
      </c>
      <c r="AF8" s="18" t="s">
        <v>34</v>
      </c>
      <c r="AG8" s="18" t="s">
        <v>34</v>
      </c>
      <c r="AH8" s="12"/>
      <c r="AI8" s="12" t="s">
        <v>34</v>
      </c>
      <c r="AJ8" s="12" t="s">
        <v>32</v>
      </c>
      <c r="AK8" s="12" t="s">
        <v>33</v>
      </c>
      <c r="AL8" s="12" t="s">
        <v>34</v>
      </c>
      <c r="AM8" s="12" t="s">
        <v>36</v>
      </c>
      <c r="AN8" s="12" t="s">
        <v>32</v>
      </c>
      <c r="AO8" s="12" t="s">
        <v>33</v>
      </c>
      <c r="AP8" s="12" t="s">
        <v>34</v>
      </c>
      <c r="AQ8" s="28" t="s">
        <v>36</v>
      </c>
    </row>
    <row r="9" spans="1:43" s="17" customFormat="1" ht="24" hidden="1" customHeight="1" x14ac:dyDescent="0.3">
      <c r="A9" s="29" t="s">
        <v>12</v>
      </c>
      <c r="B9" s="13">
        <f>C9+O9+AF9+G9+H9+AE9+AG9+M9+N9</f>
        <v>15952.400000000001</v>
      </c>
      <c r="C9" s="13">
        <f>E9+F9+J9+K9+D9+I9</f>
        <v>13966.1</v>
      </c>
      <c r="D9" s="13">
        <v>424.5</v>
      </c>
      <c r="E9" s="12">
        <v>9568.4</v>
      </c>
      <c r="F9" s="12">
        <v>538.9</v>
      </c>
      <c r="G9" s="12"/>
      <c r="H9" s="12"/>
      <c r="I9" s="12">
        <v>128.19999999999999</v>
      </c>
      <c r="J9" s="12">
        <v>3143.4</v>
      </c>
      <c r="K9" s="22">
        <v>162.69999999999999</v>
      </c>
      <c r="L9" s="12"/>
      <c r="M9" s="12">
        <v>31.9</v>
      </c>
      <c r="N9" s="22"/>
      <c r="O9" s="30">
        <f>Q9+R9+S9+T9+U9+V9+W9+X9+Z9+AB9+AC9+AA9+Y9+AD9</f>
        <v>1921.7</v>
      </c>
      <c r="P9" s="31"/>
      <c r="Q9" s="22"/>
      <c r="R9" s="32">
        <v>15</v>
      </c>
      <c r="S9" s="22"/>
      <c r="T9" s="22"/>
      <c r="U9" s="22"/>
      <c r="V9" s="22">
        <v>511</v>
      </c>
      <c r="W9" s="22"/>
      <c r="X9" s="22">
        <v>1009.2</v>
      </c>
      <c r="Y9" s="22">
        <v>217.5</v>
      </c>
      <c r="Z9" s="22"/>
      <c r="AA9" s="22"/>
      <c r="AB9" s="22">
        <v>11.4</v>
      </c>
      <c r="AC9" s="22">
        <v>157.6</v>
      </c>
      <c r="AD9" s="22"/>
      <c r="AE9" s="31"/>
      <c r="AF9" s="31">
        <v>19.100000000000001</v>
      </c>
      <c r="AG9" s="31">
        <v>13.6</v>
      </c>
      <c r="AH9" s="33">
        <f>AJ9+AK9+AL9+AM9+AN9+AO9+AP9+AQ9</f>
        <v>854.4</v>
      </c>
      <c r="AI9" s="22"/>
      <c r="AJ9" s="22"/>
      <c r="AK9" s="34">
        <v>303.7</v>
      </c>
      <c r="AL9" s="34">
        <v>22.5</v>
      </c>
      <c r="AM9" s="34"/>
      <c r="AN9" s="34">
        <v>131.6</v>
      </c>
      <c r="AO9" s="12">
        <v>26</v>
      </c>
      <c r="AP9" s="12">
        <v>206.6</v>
      </c>
      <c r="AQ9" s="12">
        <v>164</v>
      </c>
    </row>
    <row r="10" spans="1:43" s="17" customFormat="1" ht="24" hidden="1" customHeight="1" x14ac:dyDescent="0.3">
      <c r="A10" s="29" t="s">
        <v>13</v>
      </c>
      <c r="B10" s="13">
        <f t="shared" ref="B10:B22" si="4">C10+O10+AF10+G10+H10+AE10+AG10+M10+N10</f>
        <v>8952.3000000000011</v>
      </c>
      <c r="C10" s="12">
        <f t="shared" ref="C10:C22" si="5">E10+F10+J10+K10+D10+I10</f>
        <v>8425.5</v>
      </c>
      <c r="D10" s="13">
        <v>479.5</v>
      </c>
      <c r="E10" s="12">
        <v>5459.2</v>
      </c>
      <c r="F10" s="12">
        <v>498.5</v>
      </c>
      <c r="G10" s="12"/>
      <c r="H10" s="12"/>
      <c r="I10" s="12">
        <v>144.80000000000001</v>
      </c>
      <c r="J10" s="12">
        <v>1693.5</v>
      </c>
      <c r="K10" s="22">
        <v>150</v>
      </c>
      <c r="L10" s="12"/>
      <c r="M10" s="12">
        <v>10.4</v>
      </c>
      <c r="N10" s="22"/>
      <c r="O10" s="31">
        <f t="shared" ref="O10:O22" si="6">Q10+R10+S10+T10+U10+V10+W10+X10+Z10+AB10+AC10+AA10+Y10+AD10</f>
        <v>506.2</v>
      </c>
      <c r="P10" s="31"/>
      <c r="Q10" s="22"/>
      <c r="R10" s="32">
        <v>8</v>
      </c>
      <c r="S10" s="22"/>
      <c r="T10" s="22">
        <v>9</v>
      </c>
      <c r="U10" s="22"/>
      <c r="V10" s="22">
        <v>230.1</v>
      </c>
      <c r="W10" s="22"/>
      <c r="X10" s="22">
        <v>9.1999999999999993</v>
      </c>
      <c r="Y10" s="22">
        <v>93.7</v>
      </c>
      <c r="Z10" s="22"/>
      <c r="AA10" s="22"/>
      <c r="AB10" s="22">
        <v>9</v>
      </c>
      <c r="AC10" s="22">
        <v>147.19999999999999</v>
      </c>
      <c r="AD10" s="22"/>
      <c r="AE10" s="31"/>
      <c r="AF10" s="31">
        <v>10.199999999999999</v>
      </c>
      <c r="AG10" s="31"/>
      <c r="AH10" s="33">
        <f t="shared" ref="AH10:AH22" si="7">AJ10+AK10+AL10+AM10+AN10+AO10+AP10+AQ10</f>
        <v>1122.3</v>
      </c>
      <c r="AI10" s="22"/>
      <c r="AJ10" s="22"/>
      <c r="AK10" s="34">
        <v>263</v>
      </c>
      <c r="AL10" s="34">
        <v>67.599999999999994</v>
      </c>
      <c r="AM10" s="34"/>
      <c r="AN10" s="34">
        <v>296.89999999999998</v>
      </c>
      <c r="AO10" s="12">
        <v>81.099999999999994</v>
      </c>
      <c r="AP10" s="12">
        <v>331.9</v>
      </c>
      <c r="AQ10" s="12">
        <v>81.8</v>
      </c>
    </row>
    <row r="11" spans="1:43" s="17" customFormat="1" ht="24" hidden="1" customHeight="1" x14ac:dyDescent="0.3">
      <c r="A11" s="29" t="s">
        <v>14</v>
      </c>
      <c r="B11" s="13">
        <f t="shared" si="4"/>
        <v>13310.9</v>
      </c>
      <c r="C11" s="12">
        <f t="shared" si="5"/>
        <v>12695.5</v>
      </c>
      <c r="D11" s="13">
        <v>893.5</v>
      </c>
      <c r="E11" s="12">
        <v>8294.9</v>
      </c>
      <c r="F11" s="12">
        <v>507.2</v>
      </c>
      <c r="G11" s="12"/>
      <c r="H11" s="12"/>
      <c r="I11" s="12">
        <v>269.89999999999998</v>
      </c>
      <c r="J11" s="12">
        <v>2577.4</v>
      </c>
      <c r="K11" s="22">
        <v>152.6</v>
      </c>
      <c r="L11" s="12"/>
      <c r="M11" s="12">
        <v>13.8</v>
      </c>
      <c r="N11" s="22"/>
      <c r="O11" s="31">
        <f t="shared" si="6"/>
        <v>517.9</v>
      </c>
      <c r="P11" s="31"/>
      <c r="Q11" s="22"/>
      <c r="R11" s="32">
        <v>20</v>
      </c>
      <c r="S11" s="22"/>
      <c r="T11" s="22"/>
      <c r="U11" s="22"/>
      <c r="V11" s="22">
        <v>363.7</v>
      </c>
      <c r="W11" s="22"/>
      <c r="X11" s="22">
        <v>18.3</v>
      </c>
      <c r="Y11" s="22">
        <v>73.8</v>
      </c>
      <c r="Z11" s="22"/>
      <c r="AA11" s="22"/>
      <c r="AB11" s="22">
        <v>9</v>
      </c>
      <c r="AC11" s="22">
        <v>33.1</v>
      </c>
      <c r="AD11" s="22"/>
      <c r="AE11" s="31"/>
      <c r="AF11" s="31">
        <v>83.7</v>
      </c>
      <c r="AG11" s="31"/>
      <c r="AH11" s="33">
        <f t="shared" si="7"/>
        <v>1334.7</v>
      </c>
      <c r="AI11" s="22"/>
      <c r="AJ11" s="22"/>
      <c r="AK11" s="34">
        <v>410.8</v>
      </c>
      <c r="AL11" s="34">
        <v>62.5</v>
      </c>
      <c r="AM11" s="34"/>
      <c r="AN11" s="34">
        <v>344.3</v>
      </c>
      <c r="AO11" s="12">
        <v>81.599999999999994</v>
      </c>
      <c r="AP11" s="12">
        <v>209.2</v>
      </c>
      <c r="AQ11" s="12">
        <v>226.3</v>
      </c>
    </row>
    <row r="12" spans="1:43" s="17" customFormat="1" ht="24" hidden="1" customHeight="1" x14ac:dyDescent="0.3">
      <c r="A12" s="29" t="s">
        <v>15</v>
      </c>
      <c r="B12" s="13">
        <f t="shared" si="4"/>
        <v>8334.6</v>
      </c>
      <c r="C12" s="12">
        <f t="shared" si="5"/>
        <v>7752.8</v>
      </c>
      <c r="D12" s="13">
        <v>345</v>
      </c>
      <c r="E12" s="12">
        <v>5032.5</v>
      </c>
      <c r="F12" s="12">
        <v>510.7</v>
      </c>
      <c r="G12" s="12"/>
      <c r="H12" s="12"/>
      <c r="I12" s="12">
        <v>104.2</v>
      </c>
      <c r="J12" s="13">
        <v>1606.3</v>
      </c>
      <c r="K12" s="22">
        <v>154.1</v>
      </c>
      <c r="L12" s="12"/>
      <c r="M12" s="13">
        <v>9.4</v>
      </c>
      <c r="N12" s="22">
        <v>1.4</v>
      </c>
      <c r="O12" s="31">
        <f t="shared" si="6"/>
        <v>473.29999999999995</v>
      </c>
      <c r="P12" s="31"/>
      <c r="Q12" s="22"/>
      <c r="R12" s="32">
        <v>8.6999999999999993</v>
      </c>
      <c r="S12" s="22"/>
      <c r="T12" s="22"/>
      <c r="U12" s="22"/>
      <c r="V12" s="22">
        <v>380.4</v>
      </c>
      <c r="W12" s="22"/>
      <c r="X12" s="22">
        <v>8</v>
      </c>
      <c r="Y12" s="22">
        <v>7</v>
      </c>
      <c r="Z12" s="22"/>
      <c r="AA12" s="22"/>
      <c r="AB12" s="22">
        <v>3.4</v>
      </c>
      <c r="AC12" s="22">
        <v>65.8</v>
      </c>
      <c r="AD12" s="22"/>
      <c r="AE12" s="31"/>
      <c r="AF12" s="31">
        <v>97.7</v>
      </c>
      <c r="AG12" s="31"/>
      <c r="AH12" s="33">
        <f t="shared" si="7"/>
        <v>818.3</v>
      </c>
      <c r="AI12" s="22"/>
      <c r="AJ12" s="22"/>
      <c r="AK12" s="34">
        <v>170.5</v>
      </c>
      <c r="AL12" s="34"/>
      <c r="AM12" s="34"/>
      <c r="AN12" s="34">
        <v>124.4</v>
      </c>
      <c r="AO12" s="12">
        <v>32.6</v>
      </c>
      <c r="AP12" s="12">
        <v>352.9</v>
      </c>
      <c r="AQ12" s="12">
        <v>137.9</v>
      </c>
    </row>
    <row r="13" spans="1:43" s="17" customFormat="1" ht="24" hidden="1" customHeight="1" x14ac:dyDescent="0.3">
      <c r="A13" s="29" t="s">
        <v>16</v>
      </c>
      <c r="B13" s="13">
        <f t="shared" si="4"/>
        <v>8575.6</v>
      </c>
      <c r="C13" s="12">
        <f t="shared" si="5"/>
        <v>8113.2</v>
      </c>
      <c r="D13" s="13">
        <v>276</v>
      </c>
      <c r="E13" s="12">
        <v>5121.8</v>
      </c>
      <c r="F13" s="12">
        <v>741</v>
      </c>
      <c r="G13" s="12"/>
      <c r="H13" s="12"/>
      <c r="I13" s="12">
        <v>83.4</v>
      </c>
      <c r="J13" s="12">
        <v>1667.5</v>
      </c>
      <c r="K13" s="22">
        <v>223.5</v>
      </c>
      <c r="L13" s="12"/>
      <c r="M13" s="12">
        <v>4.9000000000000004</v>
      </c>
      <c r="N13" s="22"/>
      <c r="O13" s="31">
        <f t="shared" si="6"/>
        <v>416.40000000000003</v>
      </c>
      <c r="P13" s="31"/>
      <c r="Q13" s="22"/>
      <c r="R13" s="32">
        <v>8</v>
      </c>
      <c r="S13" s="22"/>
      <c r="T13" s="22"/>
      <c r="U13" s="22"/>
      <c r="V13" s="22">
        <v>279.60000000000002</v>
      </c>
      <c r="W13" s="22"/>
      <c r="X13" s="22">
        <v>4.5999999999999996</v>
      </c>
      <c r="Y13" s="22">
        <v>44.2</v>
      </c>
      <c r="Z13" s="22"/>
      <c r="AA13" s="22"/>
      <c r="AB13" s="22">
        <v>14.8</v>
      </c>
      <c r="AC13" s="22">
        <v>65.2</v>
      </c>
      <c r="AD13" s="22"/>
      <c r="AE13" s="31"/>
      <c r="AF13" s="31">
        <v>41.1</v>
      </c>
      <c r="AG13" s="31"/>
      <c r="AH13" s="33">
        <f t="shared" si="7"/>
        <v>510.4</v>
      </c>
      <c r="AI13" s="22"/>
      <c r="AJ13" s="22"/>
      <c r="AK13" s="34">
        <v>108.4</v>
      </c>
      <c r="AL13" s="34">
        <v>37.6</v>
      </c>
      <c r="AM13" s="34"/>
      <c r="AN13" s="34">
        <v>32.799999999999997</v>
      </c>
      <c r="AO13" s="12">
        <v>12.9</v>
      </c>
      <c r="AP13" s="12">
        <v>198.7</v>
      </c>
      <c r="AQ13" s="12">
        <v>120</v>
      </c>
    </row>
    <row r="14" spans="1:43" s="17" customFormat="1" ht="24" hidden="1" customHeight="1" x14ac:dyDescent="0.3">
      <c r="A14" s="29" t="s">
        <v>17</v>
      </c>
      <c r="B14" s="13">
        <f t="shared" si="4"/>
        <v>19393.600000000006</v>
      </c>
      <c r="C14" s="12">
        <f t="shared" si="5"/>
        <v>17765.900000000001</v>
      </c>
      <c r="D14" s="13">
        <v>962.5</v>
      </c>
      <c r="E14" s="12">
        <v>12090.9</v>
      </c>
      <c r="F14" s="12">
        <v>447.6</v>
      </c>
      <c r="G14" s="12"/>
      <c r="H14" s="12"/>
      <c r="I14" s="12">
        <v>290.7</v>
      </c>
      <c r="J14" s="12">
        <v>3839</v>
      </c>
      <c r="K14" s="12">
        <v>135.19999999999999</v>
      </c>
      <c r="L14" s="12"/>
      <c r="M14" s="12">
        <v>6.7</v>
      </c>
      <c r="N14" s="12"/>
      <c r="O14" s="31">
        <f t="shared" si="6"/>
        <v>1540.8999999999999</v>
      </c>
      <c r="P14" s="31"/>
      <c r="Q14" s="12"/>
      <c r="R14" s="13">
        <v>15</v>
      </c>
      <c r="S14" s="12"/>
      <c r="T14" s="12"/>
      <c r="U14" s="12"/>
      <c r="V14" s="12">
        <v>808.2</v>
      </c>
      <c r="W14" s="12"/>
      <c r="X14" s="12">
        <v>17.3</v>
      </c>
      <c r="Y14" s="12">
        <v>268.3</v>
      </c>
      <c r="Z14" s="12"/>
      <c r="AA14" s="12"/>
      <c r="AB14" s="12">
        <v>30.8</v>
      </c>
      <c r="AC14" s="12">
        <v>401.3</v>
      </c>
      <c r="AD14" s="12"/>
      <c r="AE14" s="18"/>
      <c r="AF14" s="18">
        <v>59.4</v>
      </c>
      <c r="AG14" s="18">
        <v>20.7</v>
      </c>
      <c r="AH14" s="33">
        <f t="shared" si="7"/>
        <v>1443.3000000000002</v>
      </c>
      <c r="AI14" s="12"/>
      <c r="AJ14" s="12"/>
      <c r="AK14" s="12">
        <v>9.4</v>
      </c>
      <c r="AL14" s="12">
        <v>346.5</v>
      </c>
      <c r="AM14" s="12"/>
      <c r="AN14" s="12">
        <v>408.4</v>
      </c>
      <c r="AO14" s="12">
        <v>184.2</v>
      </c>
      <c r="AP14" s="12">
        <v>149.9</v>
      </c>
      <c r="AQ14" s="12">
        <v>344.9</v>
      </c>
    </row>
    <row r="15" spans="1:43" s="17" customFormat="1" ht="24" hidden="1" customHeight="1" x14ac:dyDescent="0.3">
      <c r="A15" s="29" t="s">
        <v>18</v>
      </c>
      <c r="B15" s="13">
        <f t="shared" si="4"/>
        <v>20168.500000000004</v>
      </c>
      <c r="C15" s="12">
        <f t="shared" si="5"/>
        <v>19269.900000000001</v>
      </c>
      <c r="D15" s="13">
        <v>1100.5</v>
      </c>
      <c r="E15" s="12">
        <v>12975.1</v>
      </c>
      <c r="F15" s="12">
        <v>527.79999999999995</v>
      </c>
      <c r="G15" s="12"/>
      <c r="H15" s="12"/>
      <c r="I15" s="12">
        <v>332.4</v>
      </c>
      <c r="J15" s="12">
        <v>4174.7</v>
      </c>
      <c r="K15" s="12">
        <v>159.4</v>
      </c>
      <c r="L15" s="12"/>
      <c r="M15" s="12">
        <v>49.9</v>
      </c>
      <c r="N15" s="12"/>
      <c r="O15" s="31">
        <f t="shared" si="6"/>
        <v>792.00000000000011</v>
      </c>
      <c r="P15" s="31"/>
      <c r="Q15" s="12"/>
      <c r="R15" s="13">
        <v>21.1</v>
      </c>
      <c r="S15" s="12"/>
      <c r="T15" s="12"/>
      <c r="U15" s="12"/>
      <c r="V15" s="12">
        <v>382.8</v>
      </c>
      <c r="W15" s="12"/>
      <c r="X15" s="12">
        <v>19.600000000000001</v>
      </c>
      <c r="Y15" s="12">
        <v>143.5</v>
      </c>
      <c r="Z15" s="12"/>
      <c r="AA15" s="12"/>
      <c r="AB15" s="12">
        <v>17.600000000000001</v>
      </c>
      <c r="AC15" s="12">
        <v>207.4</v>
      </c>
      <c r="AD15" s="12"/>
      <c r="AE15" s="18"/>
      <c r="AF15" s="18">
        <v>32.9</v>
      </c>
      <c r="AG15" s="18">
        <v>23.8</v>
      </c>
      <c r="AH15" s="33">
        <f t="shared" si="7"/>
        <v>1602</v>
      </c>
      <c r="AI15" s="12"/>
      <c r="AJ15" s="12"/>
      <c r="AK15" s="12">
        <v>101.2</v>
      </c>
      <c r="AL15" s="12"/>
      <c r="AM15" s="12"/>
      <c r="AN15" s="12">
        <v>441.5</v>
      </c>
      <c r="AO15" s="12">
        <v>107.7</v>
      </c>
      <c r="AP15" s="12">
        <v>623.79999999999995</v>
      </c>
      <c r="AQ15" s="12">
        <v>327.8</v>
      </c>
    </row>
    <row r="16" spans="1:43" s="17" customFormat="1" ht="24" hidden="1" customHeight="1" x14ac:dyDescent="0.3">
      <c r="A16" s="29" t="s">
        <v>19</v>
      </c>
      <c r="B16" s="13">
        <f t="shared" si="4"/>
        <v>11603.000000000002</v>
      </c>
      <c r="C16" s="12">
        <f t="shared" si="5"/>
        <v>9465.6</v>
      </c>
      <c r="D16" s="13">
        <v>414</v>
      </c>
      <c r="E16" s="12">
        <v>5790.8</v>
      </c>
      <c r="F16" s="12">
        <v>933.4</v>
      </c>
      <c r="G16" s="12"/>
      <c r="H16" s="12"/>
      <c r="I16" s="12">
        <v>125</v>
      </c>
      <c r="J16" s="12">
        <v>1937.9</v>
      </c>
      <c r="K16" s="12">
        <v>264.5</v>
      </c>
      <c r="L16" s="12"/>
      <c r="M16" s="12">
        <v>22.6</v>
      </c>
      <c r="N16" s="12">
        <v>1.5</v>
      </c>
      <c r="O16" s="31">
        <f t="shared" si="6"/>
        <v>2051.6</v>
      </c>
      <c r="P16" s="31"/>
      <c r="Q16" s="12"/>
      <c r="R16" s="13">
        <v>15</v>
      </c>
      <c r="S16" s="12"/>
      <c r="T16" s="12"/>
      <c r="U16" s="12"/>
      <c r="V16" s="12">
        <v>683.7</v>
      </c>
      <c r="W16" s="12"/>
      <c r="X16" s="13">
        <v>1009.2</v>
      </c>
      <c r="Y16" s="12">
        <v>229.2</v>
      </c>
      <c r="Z16" s="12"/>
      <c r="AA16" s="12"/>
      <c r="AB16" s="12">
        <v>0.4</v>
      </c>
      <c r="AC16" s="12">
        <v>114.1</v>
      </c>
      <c r="AD16" s="12"/>
      <c r="AE16" s="18"/>
      <c r="AF16" s="18">
        <v>61.7</v>
      </c>
      <c r="AG16" s="18"/>
      <c r="AH16" s="33">
        <f t="shared" si="7"/>
        <v>1165.5</v>
      </c>
      <c r="AI16" s="12"/>
      <c r="AJ16" s="12"/>
      <c r="AK16" s="12">
        <v>295.60000000000002</v>
      </c>
      <c r="AL16" s="12"/>
      <c r="AM16" s="12"/>
      <c r="AN16" s="12">
        <v>144</v>
      </c>
      <c r="AO16" s="12">
        <v>40.200000000000003</v>
      </c>
      <c r="AP16" s="12">
        <v>531.20000000000005</v>
      </c>
      <c r="AQ16" s="12">
        <v>154.5</v>
      </c>
    </row>
    <row r="17" spans="1:43" s="17" customFormat="1" ht="24" hidden="1" customHeight="1" x14ac:dyDescent="0.3">
      <c r="A17" s="29" t="s">
        <v>20</v>
      </c>
      <c r="B17" s="13">
        <f t="shared" si="4"/>
        <v>12676.8</v>
      </c>
      <c r="C17" s="12">
        <f t="shared" si="5"/>
        <v>11666.9</v>
      </c>
      <c r="D17" s="13">
        <v>479.5</v>
      </c>
      <c r="E17" s="12">
        <v>7858.8</v>
      </c>
      <c r="F17" s="12">
        <v>508.8</v>
      </c>
      <c r="G17" s="12"/>
      <c r="H17" s="12"/>
      <c r="I17" s="12">
        <v>144.80000000000001</v>
      </c>
      <c r="J17" s="12">
        <v>2521.9</v>
      </c>
      <c r="K17" s="12">
        <v>153.1</v>
      </c>
      <c r="L17" s="12"/>
      <c r="M17" s="12">
        <v>13.5</v>
      </c>
      <c r="N17" s="12"/>
      <c r="O17" s="31">
        <f t="shared" si="6"/>
        <v>978.6</v>
      </c>
      <c r="P17" s="31"/>
      <c r="Q17" s="12"/>
      <c r="R17" s="13">
        <v>15</v>
      </c>
      <c r="S17" s="12"/>
      <c r="T17" s="12">
        <v>230</v>
      </c>
      <c r="U17" s="12"/>
      <c r="V17" s="12">
        <v>278.3</v>
      </c>
      <c r="W17" s="12"/>
      <c r="X17" s="12">
        <v>9.1999999999999993</v>
      </c>
      <c r="Y17" s="12">
        <v>286.10000000000002</v>
      </c>
      <c r="Z17" s="12"/>
      <c r="AA17" s="12"/>
      <c r="AB17" s="12">
        <v>11.4</v>
      </c>
      <c r="AC17" s="12">
        <v>148.6</v>
      </c>
      <c r="AD17" s="12"/>
      <c r="AE17" s="18"/>
      <c r="AF17" s="18">
        <v>17.8</v>
      </c>
      <c r="AG17" s="18"/>
      <c r="AH17" s="33">
        <f t="shared" si="7"/>
        <v>796.4</v>
      </c>
      <c r="AI17" s="12"/>
      <c r="AJ17" s="12"/>
      <c r="AK17" s="12">
        <v>21.6</v>
      </c>
      <c r="AL17" s="12"/>
      <c r="AM17" s="12"/>
      <c r="AN17" s="12">
        <v>117.1</v>
      </c>
      <c r="AO17" s="12">
        <v>181.5</v>
      </c>
      <c r="AP17" s="12">
        <v>285.7</v>
      </c>
      <c r="AQ17" s="12">
        <v>190.5</v>
      </c>
    </row>
    <row r="18" spans="1:43" s="17" customFormat="1" ht="24" hidden="1" customHeight="1" x14ac:dyDescent="0.3">
      <c r="A18" s="29" t="s">
        <v>21</v>
      </c>
      <c r="B18" s="13">
        <f t="shared" si="4"/>
        <v>8023.9</v>
      </c>
      <c r="C18" s="12">
        <f t="shared" si="5"/>
        <v>7224.9</v>
      </c>
      <c r="D18" s="13">
        <v>207</v>
      </c>
      <c r="E18" s="12">
        <v>4750.3999999999996</v>
      </c>
      <c r="F18" s="12">
        <v>520.29999999999995</v>
      </c>
      <c r="G18" s="12"/>
      <c r="H18" s="12"/>
      <c r="I18" s="12">
        <v>62.5</v>
      </c>
      <c r="J18" s="12">
        <v>1527.6</v>
      </c>
      <c r="K18" s="12">
        <v>157.1</v>
      </c>
      <c r="L18" s="12"/>
      <c r="M18" s="12">
        <v>13.9</v>
      </c>
      <c r="N18" s="12"/>
      <c r="O18" s="31">
        <f t="shared" si="6"/>
        <v>772.6</v>
      </c>
      <c r="P18" s="31"/>
      <c r="Q18" s="12"/>
      <c r="R18" s="13">
        <v>15</v>
      </c>
      <c r="S18" s="12"/>
      <c r="T18" s="12"/>
      <c r="U18" s="12"/>
      <c r="V18" s="12">
        <v>374.5</v>
      </c>
      <c r="W18" s="12"/>
      <c r="X18" s="12">
        <v>5.7</v>
      </c>
      <c r="Y18" s="12">
        <v>239.6</v>
      </c>
      <c r="Z18" s="12"/>
      <c r="AA18" s="12"/>
      <c r="AB18" s="12">
        <v>3.2</v>
      </c>
      <c r="AC18" s="12">
        <v>134.6</v>
      </c>
      <c r="AD18" s="12"/>
      <c r="AE18" s="18"/>
      <c r="AF18" s="18">
        <v>12.5</v>
      </c>
      <c r="AG18" s="18"/>
      <c r="AH18" s="33">
        <f t="shared" si="7"/>
        <v>404.6</v>
      </c>
      <c r="AI18" s="12"/>
      <c r="AJ18" s="12"/>
      <c r="AK18" s="12">
        <v>3.4</v>
      </c>
      <c r="AL18" s="12"/>
      <c r="AM18" s="12"/>
      <c r="AN18" s="12">
        <v>70</v>
      </c>
      <c r="AO18" s="12">
        <v>78.7</v>
      </c>
      <c r="AP18" s="12">
        <v>156.1</v>
      </c>
      <c r="AQ18" s="12">
        <v>96.4</v>
      </c>
    </row>
    <row r="19" spans="1:43" s="17" customFormat="1" ht="24" hidden="1" customHeight="1" x14ac:dyDescent="0.3">
      <c r="A19" s="29" t="s">
        <v>22</v>
      </c>
      <c r="B19" s="13">
        <f t="shared" si="4"/>
        <v>11525.100000000002</v>
      </c>
      <c r="C19" s="12">
        <f t="shared" si="5"/>
        <v>10778.2</v>
      </c>
      <c r="D19" s="13">
        <v>682.8</v>
      </c>
      <c r="E19" s="12">
        <v>7501.5</v>
      </c>
      <c r="F19" s="12">
        <v>0.6</v>
      </c>
      <c r="G19" s="12"/>
      <c r="H19" s="12"/>
      <c r="I19" s="12">
        <v>206.2</v>
      </c>
      <c r="J19" s="12">
        <v>2386.9</v>
      </c>
      <c r="K19" s="12">
        <v>0.2</v>
      </c>
      <c r="L19" s="12"/>
      <c r="M19" s="12">
        <v>12.6</v>
      </c>
      <c r="N19" s="12"/>
      <c r="O19" s="31">
        <f t="shared" si="6"/>
        <v>675.2</v>
      </c>
      <c r="P19" s="31"/>
      <c r="Q19" s="12"/>
      <c r="R19" s="13">
        <v>7</v>
      </c>
      <c r="S19" s="12"/>
      <c r="T19" s="12"/>
      <c r="U19" s="12"/>
      <c r="V19" s="12">
        <v>250</v>
      </c>
      <c r="W19" s="12"/>
      <c r="X19" s="12">
        <v>12.6</v>
      </c>
      <c r="Y19" s="12">
        <v>200</v>
      </c>
      <c r="Z19" s="12"/>
      <c r="AA19" s="12"/>
      <c r="AB19" s="12">
        <v>17</v>
      </c>
      <c r="AC19" s="12">
        <v>188.6</v>
      </c>
      <c r="AD19" s="12"/>
      <c r="AE19" s="18"/>
      <c r="AF19" s="18">
        <v>16.2</v>
      </c>
      <c r="AG19" s="18">
        <v>42.9</v>
      </c>
      <c r="AH19" s="33">
        <f t="shared" si="7"/>
        <v>1071.0999999999999</v>
      </c>
      <c r="AI19" s="12"/>
      <c r="AJ19" s="12"/>
      <c r="AK19" s="12">
        <v>13.2</v>
      </c>
      <c r="AL19" s="12"/>
      <c r="AM19" s="12"/>
      <c r="AN19" s="12">
        <v>226.3</v>
      </c>
      <c r="AO19" s="12">
        <v>100.2</v>
      </c>
      <c r="AP19" s="12">
        <v>497.6</v>
      </c>
      <c r="AQ19" s="12">
        <v>233.8</v>
      </c>
    </row>
    <row r="20" spans="1:43" s="17" customFormat="1" ht="24" hidden="1" customHeight="1" x14ac:dyDescent="0.3">
      <c r="A20" s="11" t="s">
        <v>23</v>
      </c>
      <c r="B20" s="13">
        <f t="shared" si="4"/>
        <v>70443.3</v>
      </c>
      <c r="C20" s="12">
        <f t="shared" si="5"/>
        <v>59440.7</v>
      </c>
      <c r="D20" s="13">
        <v>2608.3000000000002</v>
      </c>
      <c r="E20" s="12">
        <v>41802.6</v>
      </c>
      <c r="F20" s="12">
        <v>800.6</v>
      </c>
      <c r="G20" s="12"/>
      <c r="H20" s="12">
        <v>6.3</v>
      </c>
      <c r="I20" s="12">
        <v>782</v>
      </c>
      <c r="J20" s="13">
        <v>13207.5</v>
      </c>
      <c r="K20" s="12">
        <v>239.7</v>
      </c>
      <c r="L20" s="12"/>
      <c r="M20" s="13">
        <v>132.1</v>
      </c>
      <c r="N20" s="12">
        <v>1.7</v>
      </c>
      <c r="O20" s="31">
        <f t="shared" si="6"/>
        <v>10608.800000000001</v>
      </c>
      <c r="P20" s="31"/>
      <c r="Q20" s="12">
        <v>77.8</v>
      </c>
      <c r="R20" s="13">
        <v>20</v>
      </c>
      <c r="S20" s="12"/>
      <c r="T20" s="12"/>
      <c r="U20" s="12"/>
      <c r="V20" s="12">
        <v>6700.9</v>
      </c>
      <c r="W20" s="12"/>
      <c r="X20" s="12">
        <v>37.200000000000003</v>
      </c>
      <c r="Y20" s="12">
        <v>395</v>
      </c>
      <c r="Z20" s="12">
        <v>8.3000000000000007</v>
      </c>
      <c r="AA20" s="12"/>
      <c r="AB20" s="12">
        <v>2722.4</v>
      </c>
      <c r="AC20" s="12">
        <v>647.20000000000005</v>
      </c>
      <c r="AD20" s="12"/>
      <c r="AE20" s="18"/>
      <c r="AF20" s="18">
        <v>155.5</v>
      </c>
      <c r="AG20" s="18">
        <v>98.2</v>
      </c>
      <c r="AH20" s="33">
        <f t="shared" si="7"/>
        <v>8145.6999999999989</v>
      </c>
      <c r="AI20" s="12"/>
      <c r="AJ20" s="12"/>
      <c r="AK20" s="12">
        <v>569</v>
      </c>
      <c r="AL20" s="12">
        <v>66.099999999999994</v>
      </c>
      <c r="AM20" s="12">
        <v>168.8</v>
      </c>
      <c r="AN20" s="12">
        <v>3292.5</v>
      </c>
      <c r="AO20" s="12">
        <v>1106.7</v>
      </c>
      <c r="AP20" s="12">
        <v>1469.1</v>
      </c>
      <c r="AQ20" s="12">
        <v>1473.5</v>
      </c>
    </row>
    <row r="21" spans="1:43" s="17" customFormat="1" ht="24" hidden="1" customHeight="1" x14ac:dyDescent="0.3">
      <c r="A21" s="11" t="s">
        <v>24</v>
      </c>
      <c r="B21" s="13">
        <f t="shared" si="4"/>
        <v>8323.3000000000011</v>
      </c>
      <c r="C21" s="12">
        <f t="shared" si="5"/>
        <v>7657.8</v>
      </c>
      <c r="D21" s="13">
        <v>479.5</v>
      </c>
      <c r="E21" s="12">
        <v>4846.8</v>
      </c>
      <c r="F21" s="12">
        <v>481.8</v>
      </c>
      <c r="G21" s="12"/>
      <c r="H21" s="12"/>
      <c r="I21" s="12">
        <v>144.80000000000001</v>
      </c>
      <c r="J21" s="12">
        <v>1559.4</v>
      </c>
      <c r="K21" s="12">
        <v>145.5</v>
      </c>
      <c r="L21" s="12"/>
      <c r="M21" s="12">
        <v>2.6</v>
      </c>
      <c r="N21" s="12"/>
      <c r="O21" s="31">
        <f t="shared" si="6"/>
        <v>650.69999999999993</v>
      </c>
      <c r="P21" s="31"/>
      <c r="Q21" s="12"/>
      <c r="R21" s="13">
        <v>15</v>
      </c>
      <c r="S21" s="12"/>
      <c r="T21" s="12"/>
      <c r="U21" s="12"/>
      <c r="V21" s="12">
        <v>452.7</v>
      </c>
      <c r="W21" s="12"/>
      <c r="X21" s="12">
        <v>2.2000000000000002</v>
      </c>
      <c r="Y21" s="12">
        <v>53.8</v>
      </c>
      <c r="Z21" s="12"/>
      <c r="AA21" s="12"/>
      <c r="AB21" s="12">
        <v>8.6</v>
      </c>
      <c r="AC21" s="12">
        <v>118.4</v>
      </c>
      <c r="AD21" s="12"/>
      <c r="AE21" s="18"/>
      <c r="AF21" s="18">
        <v>12.2</v>
      </c>
      <c r="AG21" s="18"/>
      <c r="AH21" s="33">
        <f t="shared" si="7"/>
        <v>460.5</v>
      </c>
      <c r="AI21" s="12"/>
      <c r="AJ21" s="12"/>
      <c r="AK21" s="12">
        <v>25.7</v>
      </c>
      <c r="AL21" s="12">
        <v>18</v>
      </c>
      <c r="AM21" s="12"/>
      <c r="AN21" s="12">
        <v>167</v>
      </c>
      <c r="AO21" s="12">
        <v>39.9</v>
      </c>
      <c r="AP21" s="12">
        <v>84.4</v>
      </c>
      <c r="AQ21" s="12">
        <v>125.5</v>
      </c>
    </row>
    <row r="22" spans="1:43" s="17" customFormat="1" ht="24" hidden="1" customHeight="1" x14ac:dyDescent="0.3">
      <c r="A22" s="11" t="s">
        <v>25</v>
      </c>
      <c r="B22" s="13">
        <f t="shared" si="4"/>
        <v>10170.4</v>
      </c>
      <c r="C22" s="12">
        <f t="shared" si="5"/>
        <v>9606</v>
      </c>
      <c r="D22" s="13">
        <v>548.5</v>
      </c>
      <c r="E22" s="12">
        <v>6210.3</v>
      </c>
      <c r="F22" s="12">
        <v>523.70000000000005</v>
      </c>
      <c r="G22" s="12"/>
      <c r="H22" s="12"/>
      <c r="I22" s="12">
        <v>171.4</v>
      </c>
      <c r="J22" s="12">
        <v>1993.9</v>
      </c>
      <c r="K22" s="12">
        <v>158.19999999999999</v>
      </c>
      <c r="L22" s="12"/>
      <c r="M22" s="12">
        <v>3.4</v>
      </c>
      <c r="N22" s="12"/>
      <c r="O22" s="31">
        <f t="shared" si="6"/>
        <v>549.29999999999995</v>
      </c>
      <c r="P22" s="31"/>
      <c r="Q22" s="12"/>
      <c r="R22" s="13">
        <v>8</v>
      </c>
      <c r="S22" s="12"/>
      <c r="T22" s="12"/>
      <c r="U22" s="12"/>
      <c r="V22" s="12">
        <v>233.7</v>
      </c>
      <c r="W22" s="12"/>
      <c r="X22" s="13">
        <v>10.3</v>
      </c>
      <c r="Y22" s="12">
        <v>164.2</v>
      </c>
      <c r="Z22" s="12"/>
      <c r="AA22" s="12"/>
      <c r="AB22" s="12">
        <v>8.6</v>
      </c>
      <c r="AC22" s="12">
        <v>124.5</v>
      </c>
      <c r="AD22" s="12"/>
      <c r="AE22" s="18"/>
      <c r="AF22" s="18">
        <v>11.7</v>
      </c>
      <c r="AG22" s="18"/>
      <c r="AH22" s="33">
        <f t="shared" si="7"/>
        <v>731.8</v>
      </c>
      <c r="AI22" s="12"/>
      <c r="AJ22" s="12"/>
      <c r="AK22" s="12">
        <v>179.8</v>
      </c>
      <c r="AL22" s="12">
        <v>112.7</v>
      </c>
      <c r="AM22" s="12"/>
      <c r="AN22" s="12">
        <v>166.2</v>
      </c>
      <c r="AO22" s="12">
        <v>33.4</v>
      </c>
      <c r="AP22" s="12">
        <v>104.4</v>
      </c>
      <c r="AQ22" s="12">
        <v>135.30000000000001</v>
      </c>
    </row>
    <row r="23" spans="1:43" s="37" customFormat="1" ht="22.15" hidden="1" customHeight="1" x14ac:dyDescent="0.3">
      <c r="A23" s="35"/>
      <c r="B23" s="18">
        <f>C23+O23+AF23+G23+H23</f>
        <v>226922.19999999995</v>
      </c>
      <c r="C23" s="36">
        <f>D23+E23+F23+I23+J23+K23</f>
        <v>203828.99999999994</v>
      </c>
      <c r="D23" s="36">
        <f>SUM(D9:D22)</f>
        <v>9901.1</v>
      </c>
      <c r="E23" s="36">
        <f>SUM(E9:E22)</f>
        <v>137303.99999999997</v>
      </c>
      <c r="F23" s="18">
        <f>SUM(F9:F22)</f>
        <v>7540.9000000000005</v>
      </c>
      <c r="G23" s="18">
        <f t="shared" ref="G23:AQ23" si="8">SUM(G9:G22)</f>
        <v>0</v>
      </c>
      <c r="H23" s="18">
        <f t="shared" si="8"/>
        <v>6.3</v>
      </c>
      <c r="I23" s="18">
        <f t="shared" si="8"/>
        <v>2990.3</v>
      </c>
      <c r="J23" s="18">
        <f t="shared" si="8"/>
        <v>43836.900000000009</v>
      </c>
      <c r="K23" s="18">
        <f>SUM(K9:K22)</f>
        <v>2255.7999999999997</v>
      </c>
      <c r="L23" s="18">
        <f t="shared" ref="L23:N23" si="9">SUM(L9:L22)</f>
        <v>0</v>
      </c>
      <c r="M23" s="18">
        <f t="shared" si="9"/>
        <v>327.7</v>
      </c>
      <c r="N23" s="18">
        <f t="shared" si="9"/>
        <v>4.5999999999999996</v>
      </c>
      <c r="O23" s="18">
        <f t="shared" si="8"/>
        <v>22455.200000000004</v>
      </c>
      <c r="P23" s="18">
        <f t="shared" si="8"/>
        <v>0</v>
      </c>
      <c r="Q23" s="18">
        <f t="shared" si="8"/>
        <v>77.8</v>
      </c>
      <c r="R23" s="18">
        <f t="shared" si="8"/>
        <v>190.8</v>
      </c>
      <c r="S23" s="18">
        <f t="shared" si="8"/>
        <v>0</v>
      </c>
      <c r="T23" s="18">
        <f t="shared" si="8"/>
        <v>239</v>
      </c>
      <c r="U23" s="18">
        <f t="shared" si="8"/>
        <v>0</v>
      </c>
      <c r="V23" s="18">
        <f t="shared" si="8"/>
        <v>11929.600000000002</v>
      </c>
      <c r="W23" s="18">
        <f t="shared" si="8"/>
        <v>0</v>
      </c>
      <c r="X23" s="18">
        <f t="shared" si="8"/>
        <v>2172.599999999999</v>
      </c>
      <c r="Y23" s="18">
        <f t="shared" si="8"/>
        <v>2415.9</v>
      </c>
      <c r="Z23" s="18">
        <f t="shared" si="8"/>
        <v>8.3000000000000007</v>
      </c>
      <c r="AA23" s="18">
        <f t="shared" si="8"/>
        <v>0</v>
      </c>
      <c r="AB23" s="18">
        <f t="shared" si="8"/>
        <v>2867.6</v>
      </c>
      <c r="AC23" s="18">
        <f t="shared" si="8"/>
        <v>2553.6</v>
      </c>
      <c r="AD23" s="18">
        <f t="shared" si="8"/>
        <v>0</v>
      </c>
      <c r="AE23" s="18">
        <f t="shared" si="8"/>
        <v>0</v>
      </c>
      <c r="AF23" s="18">
        <f t="shared" si="8"/>
        <v>631.70000000000005</v>
      </c>
      <c r="AG23" s="18">
        <f t="shared" si="8"/>
        <v>199.2</v>
      </c>
      <c r="AH23" s="36">
        <f>SUM(AH9:AH22)</f>
        <v>20460.999999999996</v>
      </c>
      <c r="AI23" s="18">
        <f t="shared" si="8"/>
        <v>0</v>
      </c>
      <c r="AJ23" s="18">
        <f t="shared" si="8"/>
        <v>0</v>
      </c>
      <c r="AK23" s="18">
        <f t="shared" si="8"/>
        <v>2475.3000000000002</v>
      </c>
      <c r="AL23" s="18">
        <f t="shared" si="8"/>
        <v>733.50000000000011</v>
      </c>
      <c r="AM23" s="18">
        <f t="shared" si="8"/>
        <v>168.8</v>
      </c>
      <c r="AN23" s="36">
        <f t="shared" si="8"/>
        <v>5963</v>
      </c>
      <c r="AO23" s="18">
        <f t="shared" si="8"/>
        <v>2106.7000000000003</v>
      </c>
      <c r="AP23" s="18">
        <f t="shared" si="8"/>
        <v>5201.4999999999982</v>
      </c>
      <c r="AQ23" s="18">
        <f t="shared" si="8"/>
        <v>3812.2000000000003</v>
      </c>
    </row>
    <row r="24" spans="1:43" hidden="1" x14ac:dyDescent="0.25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"/>
      <c r="AP24" s="3"/>
      <c r="AQ24" s="3"/>
    </row>
    <row r="25" spans="1:43" hidden="1" x14ac:dyDescent="0.25"/>
    <row r="26" spans="1:43" hidden="1" x14ac:dyDescent="0.25">
      <c r="A26" s="10"/>
      <c r="B26" s="39"/>
      <c r="C26" s="40">
        <f>B23+AH23</f>
        <v>247383.19999999995</v>
      </c>
      <c r="D26" s="40"/>
      <c r="E26" s="41" t="e">
        <f>#REF!-C26</f>
        <v>#REF!</v>
      </c>
      <c r="F26" s="39"/>
      <c r="G26" s="39"/>
      <c r="H26" s="41">
        <f>D23+I23+W23+AA23+AJ23+AN23</f>
        <v>18854.400000000001</v>
      </c>
      <c r="I26" s="39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43" ht="18" hidden="1" customHeigh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43" ht="18" hidden="1" customHeight="1" x14ac:dyDescent="0.25">
      <c r="A28" s="10"/>
      <c r="B28" s="10"/>
      <c r="C28" s="42" t="s">
        <v>37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43" ht="18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43" ht="18" customHeight="1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43" ht="18" customHeigh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43" ht="18" customHeight="1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10" ht="409.6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</row>
  </sheetData>
  <mergeCells count="15">
    <mergeCell ref="A1:M1"/>
    <mergeCell ref="AJ7:AM7"/>
    <mergeCell ref="AN7:AQ7"/>
    <mergeCell ref="S7:T7"/>
    <mergeCell ref="U7:V7"/>
    <mergeCell ref="W7:Z7"/>
    <mergeCell ref="AA7:AD7"/>
    <mergeCell ref="AE7:AF7"/>
    <mergeCell ref="AH7:AI7"/>
    <mergeCell ref="Q7:R7"/>
    <mergeCell ref="D7:F7"/>
    <mergeCell ref="G7:H7"/>
    <mergeCell ref="I7:K7"/>
    <mergeCell ref="L7:N7"/>
    <mergeCell ref="O7:P7"/>
  </mergeCells>
  <pageMargins left="0.11811023622047245" right="0.11811023622047245" top="0.74803149606299213" bottom="0.74803149606299213" header="0.31496062992125984" footer="0.31496062992125984"/>
  <pageSetup paperSize="9" scale="47" orientation="landscape" horizontalDpi="180" verticalDpi="180" r:id="rId1"/>
  <colBreaks count="1" manualBreakCount="1">
    <brk id="3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ОО-2 за 2022</vt:lpstr>
      <vt:lpstr>Лист1</vt:lpstr>
      <vt:lpstr>'ОО-2 за 2022'!Заголовки_для_печати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2023-09-28T06:56:40Z</dcterms:modified>
</cp:coreProperties>
</file>